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15252" windowHeight="8688"/>
  </bookViews>
  <sheets>
    <sheet name="2018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45" i="1"/>
  <c r="J40"/>
  <c r="I40"/>
  <c r="K40" s="1"/>
  <c r="F40"/>
  <c r="L40" s="1"/>
  <c r="J39"/>
  <c r="I39"/>
  <c r="K39" s="1"/>
  <c r="F39"/>
  <c r="L39" s="1"/>
  <c r="J38"/>
  <c r="I38"/>
  <c r="K38" s="1"/>
  <c r="F38"/>
  <c r="L38" s="1"/>
  <c r="J37"/>
  <c r="I37"/>
  <c r="K37" s="1"/>
  <c r="F37"/>
  <c r="L37" s="1"/>
  <c r="J36"/>
  <c r="I36"/>
  <c r="K36" s="1"/>
  <c r="F36"/>
  <c r="L36" s="1"/>
  <c r="J35"/>
  <c r="I35"/>
  <c r="K35" s="1"/>
  <c r="F35"/>
  <c r="L35" s="1"/>
  <c r="J34"/>
  <c r="I34"/>
  <c r="K34" s="1"/>
  <c r="F34"/>
  <c r="L34" s="1"/>
  <c r="J33"/>
  <c r="I33"/>
  <c r="K33" s="1"/>
  <c r="F33"/>
  <c r="L33" s="1"/>
  <c r="J32"/>
  <c r="I32"/>
  <c r="K32" s="1"/>
  <c r="F32"/>
  <c r="L32" s="1"/>
  <c r="J31"/>
  <c r="I31"/>
  <c r="K31" s="1"/>
  <c r="F31"/>
  <c r="L31" s="1"/>
  <c r="J30"/>
  <c r="I30"/>
  <c r="K30" s="1"/>
  <c r="F30"/>
  <c r="L30" s="1"/>
  <c r="J29"/>
  <c r="I29"/>
  <c r="K29" s="1"/>
  <c r="F29"/>
  <c r="L29" s="1"/>
  <c r="J28"/>
  <c r="I28"/>
  <c r="K28" s="1"/>
  <c r="F28"/>
  <c r="L28" s="1"/>
  <c r="J27"/>
  <c r="I27"/>
  <c r="K27" s="1"/>
  <c r="F27"/>
  <c r="L27" s="1"/>
  <c r="J26"/>
  <c r="I26"/>
  <c r="K26" s="1"/>
  <c r="F26"/>
  <c r="L26" s="1"/>
  <c r="J25"/>
  <c r="I25"/>
  <c r="K25" s="1"/>
  <c r="F25"/>
  <c r="L25" s="1"/>
  <c r="J24"/>
  <c r="I24"/>
  <c r="K24" s="1"/>
  <c r="F24"/>
  <c r="L24" s="1"/>
  <c r="J23"/>
  <c r="I23"/>
  <c r="K23" s="1"/>
  <c r="F23"/>
  <c r="L23" s="1"/>
  <c r="J22"/>
  <c r="I22"/>
  <c r="K22" s="1"/>
  <c r="F22"/>
  <c r="L22" s="1"/>
  <c r="J20"/>
  <c r="I20"/>
  <c r="K20" s="1"/>
  <c r="F20"/>
  <c r="L20" s="1"/>
  <c r="J19"/>
  <c r="I19"/>
  <c r="K19" s="1"/>
  <c r="F19"/>
  <c r="L19" s="1"/>
  <c r="J18"/>
  <c r="I18"/>
  <c r="K18" s="1"/>
  <c r="F18"/>
  <c r="L18" s="1"/>
  <c r="J17"/>
  <c r="I17"/>
  <c r="K17" s="1"/>
  <c r="F17"/>
  <c r="L17" s="1"/>
  <c r="J16"/>
  <c r="I16"/>
  <c r="K16" s="1"/>
  <c r="F16"/>
  <c r="L16" s="1"/>
  <c r="J15"/>
  <c r="I15"/>
  <c r="K15" s="1"/>
  <c r="F15"/>
  <c r="L15" s="1"/>
  <c r="J14"/>
  <c r="I14"/>
  <c r="K14" s="1"/>
  <c r="F14"/>
  <c r="L14" s="1"/>
  <c r="J13"/>
  <c r="I13"/>
  <c r="K13" s="1"/>
  <c r="F13"/>
  <c r="L13" s="1"/>
  <c r="J12"/>
  <c r="I12"/>
  <c r="K12" s="1"/>
  <c r="F12"/>
  <c r="L12" s="1"/>
  <c r="J11"/>
  <c r="I11"/>
  <c r="K11" s="1"/>
  <c r="F11"/>
  <c r="L11" s="1"/>
  <c r="J10"/>
  <c r="I10"/>
  <c r="K10" s="1"/>
  <c r="F10"/>
  <c r="L10" s="1"/>
  <c r="J9"/>
  <c r="I9"/>
  <c r="K9" s="1"/>
  <c r="F9"/>
  <c r="L9" s="1"/>
  <c r="J8"/>
  <c r="I8"/>
  <c r="K8" s="1"/>
  <c r="F8"/>
  <c r="L8" s="1"/>
  <c r="J7"/>
  <c r="I7"/>
  <c r="K7" s="1"/>
  <c r="F7"/>
  <c r="L7" s="1"/>
  <c r="A7"/>
  <c r="A8" s="1"/>
  <c r="A11" s="1"/>
  <c r="A13" s="1"/>
  <c r="A14" s="1"/>
  <c r="A16" s="1"/>
  <c r="A18" s="1"/>
  <c r="A20" s="1"/>
  <c r="A22" s="1"/>
  <c r="A23" s="1"/>
  <c r="A26" s="1"/>
  <c r="A27" s="1"/>
  <c r="A28" s="1"/>
  <c r="A29" s="1"/>
  <c r="A31" s="1"/>
  <c r="A33" s="1"/>
  <c r="A34" s="1"/>
  <c r="A35" s="1"/>
  <c r="A36" s="1"/>
  <c r="A39" s="1"/>
  <c r="A40" s="1"/>
  <c r="J6"/>
  <c r="I6"/>
  <c r="K6" s="1"/>
  <c r="F6"/>
  <c r="F44" s="1"/>
  <c r="F46" s="1"/>
  <c r="G6" l="1"/>
  <c r="L6"/>
  <c r="G8"/>
  <c r="G9"/>
  <c r="G10"/>
  <c r="G13"/>
  <c r="G16"/>
  <c r="G17"/>
  <c r="G20"/>
  <c r="G23"/>
  <c r="G24"/>
  <c r="G25"/>
  <c r="G27"/>
  <c r="G29"/>
  <c r="G30"/>
  <c r="G33"/>
  <c r="G35"/>
  <c r="G39"/>
  <c r="G7"/>
  <c r="G11"/>
  <c r="G12"/>
  <c r="G14"/>
  <c r="G15"/>
  <c r="G18"/>
  <c r="G19"/>
  <c r="G22"/>
  <c r="G26"/>
  <c r="G28"/>
  <c r="G31"/>
  <c r="G32"/>
  <c r="G34"/>
  <c r="G36"/>
  <c r="G37"/>
  <c r="G38"/>
  <c r="G40"/>
</calcChain>
</file>

<file path=xl/sharedStrings.xml><?xml version="1.0" encoding="utf-8"?>
<sst xmlns="http://schemas.openxmlformats.org/spreadsheetml/2006/main" count="100" uniqueCount="68">
  <si>
    <r>
      <t xml:space="preserve">Информация о заработной плате заведующих и заместителей заведующих дошкольных образовательных учреждений  </t>
    </r>
    <r>
      <rPr>
        <b/>
        <sz val="12"/>
        <color indexed="8"/>
        <rFont val="Arial"/>
        <family val="2"/>
        <charset val="204"/>
      </rPr>
      <t>Кетовского района</t>
    </r>
    <r>
      <rPr>
        <sz val="12"/>
        <color indexed="8"/>
        <rFont val="Arial"/>
        <family val="2"/>
        <charset val="204"/>
      </rPr>
      <t xml:space="preserve"> за 2018 год</t>
    </r>
  </si>
  <si>
    <t>№ п/п</t>
  </si>
  <si>
    <t>МКДОУ</t>
  </si>
  <si>
    <t>ФИО</t>
  </si>
  <si>
    <t>Должность</t>
  </si>
  <si>
    <t>Среднемесячная заработная плата за 2018 год</t>
  </si>
  <si>
    <t>Среднемесячная заработная плата за 2017 год                             (с коммунальными)</t>
  </si>
  <si>
    <t>МКДОУ "Барабинский детский сад"</t>
  </si>
  <si>
    <t>Ярушина Фатыха Исхаковна</t>
  </si>
  <si>
    <t>Заведующий</t>
  </si>
  <si>
    <t>МКДОУ "Введенский детский сад №2"</t>
  </si>
  <si>
    <t>Губина Ирина Владимировна</t>
  </si>
  <si>
    <t>МКДОУ "Введенский детский сад общеразвивающего вида №3"</t>
  </si>
  <si>
    <t>Скутина Маргарита Михайловна</t>
  </si>
  <si>
    <t>Немирова Марина Александровна</t>
  </si>
  <si>
    <t>Заместитель заведующего по УВР</t>
  </si>
  <si>
    <t>Давыдова Любовь Викторовна</t>
  </si>
  <si>
    <t>Заместитель заведующего по АХЧ</t>
  </si>
  <si>
    <t>МКДОУ "Иковский детский сад общеразвивающего вида №1"</t>
  </si>
  <si>
    <t>Перебаскина Ирина Петровна</t>
  </si>
  <si>
    <t>Ослоповских Людмила Алексеевна</t>
  </si>
  <si>
    <t>МКДОУ "Каширинский детский сад"</t>
  </si>
  <si>
    <t>Контогова Наталья Валентиновна</t>
  </si>
  <si>
    <t>МКДОУ "Кетовский детский сад №2"</t>
  </si>
  <si>
    <t>Гурова Алла Андреевна</t>
  </si>
  <si>
    <t>Тутова Надежда Алнксандровна</t>
  </si>
  <si>
    <t>МКДОУ "Кетовский детский сад общеразвивающего вида №3"</t>
  </si>
  <si>
    <t>Медведева Ирина Викторовна</t>
  </si>
  <si>
    <t>Федорова Татьяна Александровна</t>
  </si>
  <si>
    <t>МКДОУ "Кетовский детский сад общеразвивающего вида №4"</t>
  </si>
  <si>
    <t>Кривоногова Зимфира Биктимировна</t>
  </si>
  <si>
    <t>Елисеева Наталья Васильевна</t>
  </si>
  <si>
    <t>МКДОУ "Колесниковский детский сад"</t>
  </si>
  <si>
    <t>Оторвина Надежда Александровна</t>
  </si>
  <si>
    <t>Беликова татьяна Васильевна</t>
  </si>
  <si>
    <t>МКДОУ "Колташевский детский сад общеразвивающего вида"</t>
  </si>
  <si>
    <t>Коробейникова Людмила Викторовна</t>
  </si>
  <si>
    <t>МКДОУ "Лесниковский детский сад общеразвивающего вида №1"</t>
  </si>
  <si>
    <t>Рявкина Марина Анатольевна</t>
  </si>
  <si>
    <t>Барсукова Людмила Станиславовна</t>
  </si>
  <si>
    <t>Плотникова Александра Петровна</t>
  </si>
  <si>
    <t>МКДОУ "Лесниковский детский сад общеразвивающего вида №2"</t>
  </si>
  <si>
    <t>Щепелева Татьяна Павловна</t>
  </si>
  <si>
    <t>МКДОУ "Лесниковский детский сад №3"</t>
  </si>
  <si>
    <t>Булыгина Надежда Александровна</t>
  </si>
  <si>
    <t>МКДОУ "Марковский детский сад"</t>
  </si>
  <si>
    <t>Иванова Елена Владимировна</t>
  </si>
  <si>
    <t>МКДОУ "Менщиковский детский сад"</t>
  </si>
  <si>
    <t>Шагун Ксения Сергеевна</t>
  </si>
  <si>
    <t>Сараева Елена Викторовна</t>
  </si>
  <si>
    <t>МКДОУ "Новосидоровский детский сад"</t>
  </si>
  <si>
    <t>Леонова Татьяна Владимировна</t>
  </si>
  <si>
    <t>Юрченко Ирина Викторовна</t>
  </si>
  <si>
    <t>МКДОУ "Падеринский детский сад"</t>
  </si>
  <si>
    <t>Малярчик Ольга Александровна</t>
  </si>
  <si>
    <t>МКДОУ "Просветский детский сад №1"</t>
  </si>
  <si>
    <t>Нетесова Елена Михайловна</t>
  </si>
  <si>
    <t>МКДОУ "Просветский детский сад №3"</t>
  </si>
  <si>
    <t>Колосова Татьяна Ивановна</t>
  </si>
  <si>
    <t>МКДОУ "Садовский детский сад общеразвивающего вида"</t>
  </si>
  <si>
    <t>Коротких Ольга Васильевна</t>
  </si>
  <si>
    <t>Жилина Наталья Анатольевна</t>
  </si>
  <si>
    <t>Каримова Людмила Сергеевна</t>
  </si>
  <si>
    <t>МКДОУ "Светлополянский детский сад"</t>
  </si>
  <si>
    <t>Седельникова Татьяна Александровна</t>
  </si>
  <si>
    <t>МКДОУ "Сычевский детский сад"</t>
  </si>
  <si>
    <t>Конева Лариса Геннадьевна</t>
  </si>
  <si>
    <t>Исполнитель вед.специалист ПЭС   Исакова Н.А.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</si>
</sst>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10"/>
      <name val="Arial"/>
    </font>
    <font>
      <sz val="10"/>
      <color indexed="9"/>
      <name val="Arial Cyr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1"/>
    <xf numFmtId="0" fontId="3" fillId="0" borderId="0" xfId="0" applyFont="1"/>
    <xf numFmtId="0" fontId="4" fillId="0" borderId="0" xfId="1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6" fillId="0" borderId="1" xfId="1" applyFont="1" applyBorder="1" applyAlignment="1">
      <alignment horizontal="center" wrapText="1"/>
    </xf>
    <xf numFmtId="0" fontId="7" fillId="0" borderId="1" xfId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3" xfId="0" applyBorder="1" applyAlignment="1">
      <alignment horizontal="right" vertical="center"/>
    </xf>
    <xf numFmtId="0" fontId="7" fillId="0" borderId="3" xfId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7" fillId="0" borderId="4" xfId="1" applyFont="1" applyBorder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0" fontId="7" fillId="0" borderId="5" xfId="1" applyFont="1" applyBorder="1" applyAlignment="1">
      <alignment horizontal="left" vertical="center" wrapText="1"/>
    </xf>
    <xf numFmtId="0" fontId="7" fillId="2" borderId="1" xfId="1" applyFont="1" applyFill="1" applyBorder="1" applyAlignment="1">
      <alignment vertical="center"/>
    </xf>
    <xf numFmtId="0" fontId="7" fillId="0" borderId="3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1" xfId="1" applyFont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0" fontId="2" fillId="0" borderId="6" xfId="1" applyBorder="1" applyAlignment="1">
      <alignment horizontal="center"/>
    </xf>
    <xf numFmtId="4" fontId="0" fillId="0" borderId="0" xfId="0" applyNumberFormat="1"/>
    <xf numFmtId="0" fontId="2" fillId="0" borderId="0" xfId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2" fillId="0" borderId="0" xfId="1" applyBorder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&#1099;/&#1048;&#1085;&#1092;&#1086;&#1088;&#1084;&#1072;&#1094;&#1080;&#1103;%20&#1086;%20&#1089;&#1088;&#1077;&#1076;&#1085;&#1077;&#1081;%20&#1079;&#1072;&#1088;&#1072;&#1073;&#1086;&#1090;&#1085;&#1086;&#1081;%20&#1087;&#1083;&#1072;&#1090;&#1077;%20&#1047;&#1072;&#1074;&#1077;&#1076;&#1091;&#1102;&#1097;&#1080;&#1093;%202016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7"/>
      <sheetName val="2018"/>
      <sheetName val="Лист2"/>
      <sheetName val="Лист3"/>
    </sheetNames>
    <sheetDataSet>
      <sheetData sheetId="0">
        <row r="6">
          <cell r="E6">
            <v>31720.316666666666</v>
          </cell>
          <cell r="F6">
            <v>34797.366666666669</v>
          </cell>
        </row>
        <row r="7">
          <cell r="E7">
            <v>32966.066666666666</v>
          </cell>
          <cell r="F7">
            <v>36642.950000000004</v>
          </cell>
        </row>
        <row r="8">
          <cell r="E8">
            <v>44989.575000000004</v>
          </cell>
          <cell r="F8">
            <v>46428.491666666669</v>
          </cell>
        </row>
        <row r="9">
          <cell r="E9">
            <v>47764.841666666667</v>
          </cell>
          <cell r="F9">
            <v>49073.858333333337</v>
          </cell>
        </row>
        <row r="10">
          <cell r="E10">
            <v>32583.308333333334</v>
          </cell>
          <cell r="F10">
            <v>32583.308333333334</v>
          </cell>
        </row>
        <row r="11">
          <cell r="E11">
            <v>33837.583333333336</v>
          </cell>
          <cell r="F11">
            <v>36251.674999999996</v>
          </cell>
        </row>
        <row r="12">
          <cell r="E12">
            <v>24576.541666666668</v>
          </cell>
          <cell r="F12">
            <v>24576.541666666668</v>
          </cell>
        </row>
        <row r="13">
          <cell r="E13">
            <v>30480.983333333334</v>
          </cell>
          <cell r="F13">
            <v>32714.283333333336</v>
          </cell>
        </row>
        <row r="14">
          <cell r="E14">
            <v>35708.224999999999</v>
          </cell>
          <cell r="F14">
            <v>37167.633333333331</v>
          </cell>
        </row>
        <row r="15">
          <cell r="E15">
            <v>23163.466666666664</v>
          </cell>
          <cell r="F15">
            <v>23163.466666666664</v>
          </cell>
        </row>
        <row r="16">
          <cell r="E16">
            <v>37069.566666666666</v>
          </cell>
          <cell r="F16">
            <v>38317.174999999996</v>
          </cell>
        </row>
        <row r="17">
          <cell r="E17">
            <v>22406.566666666666</v>
          </cell>
          <cell r="F17">
            <v>22406.566666666666</v>
          </cell>
        </row>
        <row r="18">
          <cell r="E18">
            <v>40842.200000000004</v>
          </cell>
          <cell r="F18">
            <v>42572.666666666664</v>
          </cell>
        </row>
        <row r="19">
          <cell r="E19">
            <v>25430.908333333336</v>
          </cell>
          <cell r="F19">
            <v>25430.908333333336</v>
          </cell>
        </row>
        <row r="20">
          <cell r="E20">
            <v>28088.083333333332</v>
          </cell>
          <cell r="F20">
            <v>31510.466666666664</v>
          </cell>
        </row>
        <row r="21">
          <cell r="E21">
            <v>30619.391666666666</v>
          </cell>
          <cell r="F21">
            <v>32224.366666666669</v>
          </cell>
        </row>
        <row r="22">
          <cell r="E22">
            <v>41391.383333333331</v>
          </cell>
          <cell r="F22">
            <v>44429.983333333337</v>
          </cell>
        </row>
        <row r="23">
          <cell r="E23">
            <v>30707.791666666668</v>
          </cell>
          <cell r="F23">
            <v>33366.541666666664</v>
          </cell>
        </row>
        <row r="24">
          <cell r="E24">
            <v>22912.474999999999</v>
          </cell>
          <cell r="F24">
            <v>22912.474999999999</v>
          </cell>
        </row>
        <row r="25">
          <cell r="E25">
            <v>30263.016666666666</v>
          </cell>
          <cell r="F25">
            <v>31960.391666666666</v>
          </cell>
        </row>
        <row r="26">
          <cell r="E26">
            <v>30233.216666666664</v>
          </cell>
          <cell r="F26">
            <v>33695.60833333333</v>
          </cell>
        </row>
        <row r="27">
          <cell r="E27">
            <v>29944.758333333331</v>
          </cell>
          <cell r="F27">
            <v>31848.341666666664</v>
          </cell>
        </row>
        <row r="28">
          <cell r="E28">
            <v>31429.633333333331</v>
          </cell>
          <cell r="F28">
            <v>35473.76666666667</v>
          </cell>
        </row>
        <row r="29">
          <cell r="E29">
            <v>18957.591666666667</v>
          </cell>
          <cell r="F29">
            <v>18957.591666666667</v>
          </cell>
        </row>
        <row r="30">
          <cell r="E30">
            <v>33107.65</v>
          </cell>
          <cell r="F30">
            <v>36178.616666666669</v>
          </cell>
        </row>
        <row r="31">
          <cell r="E31">
            <v>22447.024999999998</v>
          </cell>
          <cell r="F31">
            <v>22447.024999999998</v>
          </cell>
        </row>
        <row r="32">
          <cell r="E32">
            <v>28952.491666666669</v>
          </cell>
          <cell r="F32">
            <v>30868.216666666664</v>
          </cell>
        </row>
        <row r="33">
          <cell r="E33">
            <v>33197.75</v>
          </cell>
          <cell r="F33">
            <v>35245.666666666664</v>
          </cell>
        </row>
        <row r="34">
          <cell r="E34">
            <v>32124.308333333334</v>
          </cell>
          <cell r="F34">
            <v>35157.716666666667</v>
          </cell>
        </row>
        <row r="35">
          <cell r="E35">
            <v>32224.45</v>
          </cell>
          <cell r="F35">
            <v>32885.241666666669</v>
          </cell>
        </row>
        <row r="36">
          <cell r="E36">
            <v>25321.908333333336</v>
          </cell>
          <cell r="F36">
            <v>25321.908333333336</v>
          </cell>
        </row>
        <row r="37">
          <cell r="E37">
            <v>20422.2</v>
          </cell>
          <cell r="F37">
            <v>20422.2</v>
          </cell>
        </row>
        <row r="38">
          <cell r="E38">
            <v>27372.058333333334</v>
          </cell>
          <cell r="F38">
            <v>30299.325000000001</v>
          </cell>
        </row>
        <row r="39">
          <cell r="E39">
            <v>29003.408333333336</v>
          </cell>
          <cell r="F39">
            <v>35628.316666666666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topLeftCell="B23" workbookViewId="0">
      <selection activeCell="E45" sqref="E45"/>
    </sheetView>
  </sheetViews>
  <sheetFormatPr defaultRowHeight="13.2"/>
  <cols>
    <col min="1" max="1" width="6.109375" customWidth="1"/>
    <col min="2" max="2" width="36.88671875" customWidth="1"/>
    <col min="3" max="3" width="35.109375" customWidth="1"/>
    <col min="4" max="4" width="20.44140625" customWidth="1"/>
    <col min="5" max="5" width="17.88671875" customWidth="1"/>
    <col min="6" max="6" width="12.109375" hidden="1" customWidth="1"/>
    <col min="7" max="7" width="9" customWidth="1"/>
    <col min="9" max="10" width="9.109375" style="2" customWidth="1"/>
    <col min="11" max="11" width="11.88671875" style="2" customWidth="1"/>
    <col min="12" max="21" width="9.109375" style="2" customWidth="1"/>
  </cols>
  <sheetData>
    <row r="1" spans="1:21">
      <c r="B1" s="1"/>
    </row>
    <row r="2" spans="1:21" ht="53.25" customHeight="1">
      <c r="B2" s="3" t="s">
        <v>0</v>
      </c>
      <c r="C2" s="3"/>
      <c r="D2" s="3"/>
      <c r="E2" s="3"/>
      <c r="F2" s="3"/>
    </row>
    <row r="3" spans="1:21">
      <c r="B3" s="1"/>
    </row>
    <row r="4" spans="1:21" ht="105.6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7" t="s">
        <v>6</v>
      </c>
    </row>
    <row r="5" spans="1:21" ht="13.8">
      <c r="A5" s="8"/>
      <c r="B5" s="9"/>
      <c r="C5" s="8"/>
      <c r="D5" s="8"/>
      <c r="E5" s="8"/>
      <c r="F5" s="8"/>
    </row>
    <row r="6" spans="1:21" s="13" customFormat="1">
      <c r="A6" s="4">
        <v>1</v>
      </c>
      <c r="B6" s="10" t="s">
        <v>7</v>
      </c>
      <c r="C6" s="4" t="s">
        <v>8</v>
      </c>
      <c r="D6" s="6" t="s">
        <v>9</v>
      </c>
      <c r="E6" s="11">
        <v>27651.72</v>
      </c>
      <c r="F6" s="11">
        <f>351174.24/12</f>
        <v>29264.52</v>
      </c>
      <c r="G6" s="12">
        <f t="shared" ref="G6:G38" si="0">F6-E6</f>
        <v>1612.7999999999993</v>
      </c>
      <c r="I6" s="14">
        <f>'[1]2016'!E6</f>
        <v>31720.316666666666</v>
      </c>
      <c r="J6" s="14">
        <f>'[1]2016'!F6</f>
        <v>34797.366666666669</v>
      </c>
      <c r="K6" s="15">
        <f>E6-I6</f>
        <v>-4068.5966666666645</v>
      </c>
      <c r="L6" s="15">
        <f>F6-J6</f>
        <v>-5532.8466666666682</v>
      </c>
      <c r="M6" s="16"/>
      <c r="N6" s="16"/>
      <c r="O6" s="16"/>
      <c r="P6" s="16"/>
      <c r="Q6" s="16"/>
      <c r="R6" s="16"/>
      <c r="S6" s="16"/>
      <c r="T6" s="16"/>
      <c r="U6" s="16"/>
    </row>
    <row r="7" spans="1:21" s="21" customFormat="1">
      <c r="A7" s="17">
        <f>A6+1</f>
        <v>2</v>
      </c>
      <c r="B7" s="18" t="s">
        <v>10</v>
      </c>
      <c r="C7" s="19" t="s">
        <v>11</v>
      </c>
      <c r="D7" s="6" t="s">
        <v>9</v>
      </c>
      <c r="E7" s="20">
        <v>31636.51</v>
      </c>
      <c r="F7" s="20">
        <f>478093.48/12</f>
        <v>39841.123333333329</v>
      </c>
      <c r="G7" s="12">
        <f t="shared" si="0"/>
        <v>8204.613333333331</v>
      </c>
      <c r="I7" s="14">
        <f>'[1]2016'!E7</f>
        <v>32966.066666666666</v>
      </c>
      <c r="J7" s="14">
        <f>'[1]2016'!F7</f>
        <v>36642.950000000004</v>
      </c>
      <c r="K7" s="15">
        <f t="shared" ref="K7:L40" si="1">E7-I7</f>
        <v>-1329.5566666666673</v>
      </c>
      <c r="L7" s="15">
        <f t="shared" si="1"/>
        <v>3198.173333333325</v>
      </c>
      <c r="M7" s="22"/>
      <c r="N7" s="22"/>
      <c r="O7" s="22"/>
      <c r="P7" s="22"/>
      <c r="Q7" s="22"/>
      <c r="R7" s="22"/>
      <c r="S7" s="22"/>
      <c r="T7" s="22"/>
      <c r="U7" s="22"/>
    </row>
    <row r="8" spans="1:21" s="13" customFormat="1" ht="30" customHeight="1">
      <c r="A8" s="23">
        <f>A7+1</f>
        <v>3</v>
      </c>
      <c r="B8" s="24" t="s">
        <v>12</v>
      </c>
      <c r="C8" s="4" t="s">
        <v>13</v>
      </c>
      <c r="D8" s="6" t="s">
        <v>9</v>
      </c>
      <c r="E8" s="25">
        <v>46220.68</v>
      </c>
      <c r="F8" s="25">
        <f>545162.98/12</f>
        <v>45430.248333333329</v>
      </c>
      <c r="G8" s="12">
        <f t="shared" si="0"/>
        <v>-790.43166666667094</v>
      </c>
      <c r="I8" s="14">
        <f>'[1]2016'!E8</f>
        <v>44989.575000000004</v>
      </c>
      <c r="J8" s="14">
        <f>'[1]2016'!F8</f>
        <v>46428.491666666669</v>
      </c>
      <c r="K8" s="15">
        <f t="shared" si="1"/>
        <v>1231.1049999999959</v>
      </c>
      <c r="L8" s="15">
        <f t="shared" si="1"/>
        <v>-998.24333333333925</v>
      </c>
      <c r="M8" s="16"/>
      <c r="N8" s="16"/>
      <c r="O8" s="16"/>
      <c r="P8" s="16"/>
      <c r="Q8" s="16"/>
      <c r="R8" s="16"/>
      <c r="S8" s="16"/>
      <c r="T8" s="16"/>
      <c r="U8" s="16"/>
    </row>
    <row r="9" spans="1:21" s="13" customFormat="1" ht="30" customHeight="1">
      <c r="A9" s="26"/>
      <c r="B9" s="27"/>
      <c r="C9" s="4" t="s">
        <v>14</v>
      </c>
      <c r="D9" s="7" t="s">
        <v>15</v>
      </c>
      <c r="E9" s="25">
        <v>26538.71</v>
      </c>
      <c r="F9" s="25">
        <f>585774.52/12</f>
        <v>48814.543333333335</v>
      </c>
      <c r="G9" s="12">
        <f t="shared" si="0"/>
        <v>22275.833333333336</v>
      </c>
      <c r="I9" s="14">
        <f>'[1]2016'!E9</f>
        <v>47764.841666666667</v>
      </c>
      <c r="J9" s="14">
        <f>'[1]2016'!F9</f>
        <v>49073.858333333337</v>
      </c>
      <c r="K9" s="15">
        <f t="shared" si="1"/>
        <v>-21226.131666666668</v>
      </c>
      <c r="L9" s="15">
        <f t="shared" si="1"/>
        <v>-259.31500000000233</v>
      </c>
      <c r="M9" s="16"/>
      <c r="N9" s="16"/>
      <c r="O9" s="16"/>
      <c r="P9" s="16"/>
      <c r="Q9" s="16"/>
      <c r="R9" s="16"/>
      <c r="S9" s="16"/>
      <c r="T9" s="16"/>
      <c r="U9" s="16"/>
    </row>
    <row r="10" spans="1:21" s="13" customFormat="1" ht="30" customHeight="1">
      <c r="A10" s="28"/>
      <c r="B10" s="29"/>
      <c r="C10" s="4" t="s">
        <v>16</v>
      </c>
      <c r="D10" s="7" t="s">
        <v>17</v>
      </c>
      <c r="E10" s="25">
        <v>36097.300000000003</v>
      </c>
      <c r="F10" s="25">
        <f>449900.55/12</f>
        <v>37491.712500000001</v>
      </c>
      <c r="G10" s="12">
        <f t="shared" si="0"/>
        <v>1394.4124999999985</v>
      </c>
      <c r="I10" s="14">
        <f>'[1]2016'!E10</f>
        <v>32583.308333333334</v>
      </c>
      <c r="J10" s="14">
        <f>'[1]2016'!F10</f>
        <v>32583.308333333334</v>
      </c>
      <c r="K10" s="15">
        <f t="shared" si="1"/>
        <v>3513.9916666666686</v>
      </c>
      <c r="L10" s="15">
        <f t="shared" si="1"/>
        <v>4908.4041666666672</v>
      </c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3" customFormat="1" ht="26.25" customHeight="1">
      <c r="A11" s="23">
        <f>A8+1</f>
        <v>4</v>
      </c>
      <c r="B11" s="24" t="s">
        <v>18</v>
      </c>
      <c r="C11" s="4" t="s">
        <v>19</v>
      </c>
      <c r="D11" s="6" t="s">
        <v>9</v>
      </c>
      <c r="E11" s="25">
        <v>34716.699999999997</v>
      </c>
      <c r="F11" s="25">
        <f>437799.79/12</f>
        <v>36483.315833333334</v>
      </c>
      <c r="G11" s="12">
        <f t="shared" si="0"/>
        <v>1766.6158333333369</v>
      </c>
      <c r="I11" s="14">
        <f>'[1]2016'!E11</f>
        <v>33837.583333333336</v>
      </c>
      <c r="J11" s="14">
        <f>'[1]2016'!F11</f>
        <v>36251.674999999996</v>
      </c>
      <c r="K11" s="15">
        <f t="shared" si="1"/>
        <v>879.11666666666133</v>
      </c>
      <c r="L11" s="15">
        <f t="shared" si="1"/>
        <v>231.64083333333838</v>
      </c>
      <c r="M11" s="16"/>
      <c r="N11" s="16"/>
      <c r="O11" s="16"/>
      <c r="P11" s="16"/>
      <c r="Q11" s="16"/>
      <c r="R11" s="16"/>
      <c r="S11" s="16"/>
      <c r="T11" s="16"/>
      <c r="U11" s="16"/>
    </row>
    <row r="12" spans="1:21" s="13" customFormat="1" ht="26.25" customHeight="1">
      <c r="A12" s="28"/>
      <c r="B12" s="29"/>
      <c r="C12" s="4" t="s">
        <v>20</v>
      </c>
      <c r="D12" s="7" t="s">
        <v>17</v>
      </c>
      <c r="E12" s="25">
        <v>22558.69</v>
      </c>
      <c r="F12" s="25">
        <f>285342.42/12</f>
        <v>23778.535</v>
      </c>
      <c r="G12" s="12">
        <f t="shared" si="0"/>
        <v>1219.8450000000012</v>
      </c>
      <c r="I12" s="14">
        <f>'[1]2016'!E12</f>
        <v>24576.541666666668</v>
      </c>
      <c r="J12" s="14">
        <f>'[1]2016'!F12</f>
        <v>24576.541666666668</v>
      </c>
      <c r="K12" s="15">
        <f t="shared" si="1"/>
        <v>-2017.8516666666692</v>
      </c>
      <c r="L12" s="15">
        <f t="shared" si="1"/>
        <v>-798.00666666666802</v>
      </c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3" customFormat="1">
      <c r="A13" s="4">
        <f>A11+1</f>
        <v>5</v>
      </c>
      <c r="B13" s="30" t="s">
        <v>21</v>
      </c>
      <c r="C13" s="4" t="s">
        <v>22</v>
      </c>
      <c r="D13" s="6" t="s">
        <v>9</v>
      </c>
      <c r="E13" s="11">
        <v>25288.29</v>
      </c>
      <c r="F13" s="11">
        <f>395313.85/4</f>
        <v>98828.462499999994</v>
      </c>
      <c r="G13" s="12">
        <f t="shared" si="0"/>
        <v>73540.172499999986</v>
      </c>
      <c r="I13" s="14">
        <f>'[1]2016'!E13</f>
        <v>30480.983333333334</v>
      </c>
      <c r="J13" s="14">
        <f>'[1]2016'!F13</f>
        <v>32714.283333333336</v>
      </c>
      <c r="K13" s="15">
        <f t="shared" si="1"/>
        <v>-5192.6933333333327</v>
      </c>
      <c r="L13" s="15">
        <f t="shared" si="1"/>
        <v>66114.179166666654</v>
      </c>
      <c r="M13" s="16"/>
      <c r="N13" s="16"/>
      <c r="O13" s="16"/>
      <c r="P13" s="16"/>
      <c r="Q13" s="16"/>
      <c r="R13" s="16"/>
      <c r="S13" s="16"/>
      <c r="T13" s="16"/>
      <c r="U13" s="16"/>
    </row>
    <row r="14" spans="1:21" s="13" customFormat="1">
      <c r="A14" s="23">
        <f>A13+1</f>
        <v>6</v>
      </c>
      <c r="B14" s="31" t="s">
        <v>23</v>
      </c>
      <c r="C14" s="4" t="s">
        <v>24</v>
      </c>
      <c r="D14" s="6" t="s">
        <v>9</v>
      </c>
      <c r="E14" s="11">
        <v>36797.910000000003</v>
      </c>
      <c r="F14" s="11">
        <f>462746.94/12</f>
        <v>38562.245000000003</v>
      </c>
      <c r="G14" s="12">
        <f t="shared" si="0"/>
        <v>1764.3349999999991</v>
      </c>
      <c r="I14" s="14">
        <f>'[1]2016'!E14</f>
        <v>35708.224999999999</v>
      </c>
      <c r="J14" s="14">
        <f>'[1]2016'!F14</f>
        <v>37167.633333333331</v>
      </c>
      <c r="K14" s="15">
        <f t="shared" si="1"/>
        <v>1089.6850000000049</v>
      </c>
      <c r="L14" s="15">
        <f t="shared" si="1"/>
        <v>1394.6116666666712</v>
      </c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3" customFormat="1" ht="26.4">
      <c r="A15" s="28"/>
      <c r="B15" s="32"/>
      <c r="C15" s="4" t="s">
        <v>25</v>
      </c>
      <c r="D15" s="7" t="s">
        <v>17</v>
      </c>
      <c r="E15" s="11">
        <v>49679.87</v>
      </c>
      <c r="F15" s="11">
        <f>322107.09/12</f>
        <v>26842.257500000003</v>
      </c>
      <c r="G15" s="12">
        <f t="shared" si="0"/>
        <v>-22837.612499999999</v>
      </c>
      <c r="I15" s="14">
        <f>'[1]2016'!E15</f>
        <v>23163.466666666664</v>
      </c>
      <c r="J15" s="14">
        <f>'[1]2016'!F15</f>
        <v>23163.466666666664</v>
      </c>
      <c r="K15" s="15">
        <f t="shared" si="1"/>
        <v>26516.403333333339</v>
      </c>
      <c r="L15" s="15">
        <f t="shared" si="1"/>
        <v>3678.7908333333398</v>
      </c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3" customFormat="1" ht="24" customHeight="1">
      <c r="A16" s="23">
        <f>A14+1</f>
        <v>7</v>
      </c>
      <c r="B16" s="24" t="s">
        <v>26</v>
      </c>
      <c r="C16" s="4" t="s">
        <v>27</v>
      </c>
      <c r="D16" s="6" t="s">
        <v>9</v>
      </c>
      <c r="E16" s="11">
        <v>40813.699999999997</v>
      </c>
      <c r="F16" s="11">
        <f>478747.48/12</f>
        <v>39895.623333333329</v>
      </c>
      <c r="G16" s="12">
        <f t="shared" si="0"/>
        <v>-918.07666666666773</v>
      </c>
      <c r="I16" s="14">
        <f>'[1]2016'!E16</f>
        <v>37069.566666666666</v>
      </c>
      <c r="J16" s="14">
        <f>'[1]2016'!F16</f>
        <v>38317.174999999996</v>
      </c>
      <c r="K16" s="15">
        <f t="shared" si="1"/>
        <v>3744.1333333333314</v>
      </c>
      <c r="L16" s="15">
        <f t="shared" si="1"/>
        <v>1578.4483333333337</v>
      </c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3" customFormat="1" ht="24" customHeight="1">
      <c r="A17" s="28"/>
      <c r="B17" s="29"/>
      <c r="C17" s="4" t="s">
        <v>28</v>
      </c>
      <c r="D17" s="7" t="s">
        <v>17</v>
      </c>
      <c r="E17" s="11">
        <v>25831.99</v>
      </c>
      <c r="F17" s="11">
        <f>297112.49/12</f>
        <v>24759.374166666665</v>
      </c>
      <c r="G17" s="12">
        <f t="shared" si="0"/>
        <v>-1072.6158333333369</v>
      </c>
      <c r="I17" s="14">
        <f>'[1]2016'!E17</f>
        <v>22406.566666666666</v>
      </c>
      <c r="J17" s="14">
        <f>'[1]2016'!F17</f>
        <v>22406.566666666666</v>
      </c>
      <c r="K17" s="15">
        <f t="shared" si="1"/>
        <v>3425.4233333333359</v>
      </c>
      <c r="L17" s="15">
        <f t="shared" si="1"/>
        <v>2352.807499999999</v>
      </c>
      <c r="M17" s="16"/>
      <c r="N17" s="16"/>
      <c r="O17" s="16"/>
      <c r="P17" s="16"/>
      <c r="Q17" s="16"/>
      <c r="R17" s="16"/>
      <c r="S17" s="16"/>
      <c r="T17" s="16"/>
      <c r="U17" s="16"/>
    </row>
    <row r="18" spans="1:21" s="13" customFormat="1" ht="28.5" customHeight="1">
      <c r="A18" s="23">
        <f>A16+1</f>
        <v>8</v>
      </c>
      <c r="B18" s="24" t="s">
        <v>29</v>
      </c>
      <c r="C18" s="4" t="s">
        <v>30</v>
      </c>
      <c r="D18" s="6" t="s">
        <v>9</v>
      </c>
      <c r="E18" s="11">
        <v>40051.69</v>
      </c>
      <c r="F18" s="11">
        <f>488095.78/12</f>
        <v>40674.648333333338</v>
      </c>
      <c r="G18" s="12">
        <f t="shared" si="0"/>
        <v>622.95833333333576</v>
      </c>
      <c r="I18" s="14">
        <f>'[1]2016'!E18</f>
        <v>40842.200000000004</v>
      </c>
      <c r="J18" s="14">
        <f>'[1]2016'!F18</f>
        <v>42572.666666666664</v>
      </c>
      <c r="K18" s="15">
        <f t="shared" si="1"/>
        <v>-790.51000000000204</v>
      </c>
      <c r="L18" s="15">
        <f t="shared" si="1"/>
        <v>-1898.0183333333262</v>
      </c>
      <c r="M18" s="16"/>
      <c r="N18" s="16"/>
      <c r="O18" s="16"/>
      <c r="P18" s="16"/>
      <c r="Q18" s="16"/>
      <c r="R18" s="16"/>
      <c r="S18" s="16"/>
      <c r="T18" s="16"/>
      <c r="U18" s="16"/>
    </row>
    <row r="19" spans="1:21" s="13" customFormat="1" ht="28.5" customHeight="1">
      <c r="A19" s="28"/>
      <c r="B19" s="29"/>
      <c r="C19" s="4" t="s">
        <v>31</v>
      </c>
      <c r="D19" s="7" t="s">
        <v>17</v>
      </c>
      <c r="E19" s="11">
        <v>27336.02</v>
      </c>
      <c r="F19" s="11">
        <f>301346.44/12</f>
        <v>25112.203333333335</v>
      </c>
      <c r="G19" s="12">
        <f t="shared" si="0"/>
        <v>-2223.8166666666657</v>
      </c>
      <c r="I19" s="14">
        <f>'[1]2016'!E19</f>
        <v>25430.908333333336</v>
      </c>
      <c r="J19" s="14">
        <f>'[1]2016'!F19</f>
        <v>25430.908333333336</v>
      </c>
      <c r="K19" s="15">
        <f t="shared" si="1"/>
        <v>1905.111666666664</v>
      </c>
      <c r="L19" s="15">
        <f t="shared" si="1"/>
        <v>-318.70500000000175</v>
      </c>
      <c r="M19" s="16"/>
      <c r="N19" s="16"/>
      <c r="O19" s="16"/>
      <c r="P19" s="16"/>
      <c r="Q19" s="16"/>
      <c r="R19" s="16"/>
      <c r="S19" s="16"/>
      <c r="T19" s="16"/>
      <c r="U19" s="16"/>
    </row>
    <row r="20" spans="1:21" s="13" customFormat="1">
      <c r="A20" s="4">
        <f>A18+1</f>
        <v>9</v>
      </c>
      <c r="B20" s="31" t="s">
        <v>32</v>
      </c>
      <c r="C20" s="4" t="s">
        <v>33</v>
      </c>
      <c r="D20" s="6" t="s">
        <v>9</v>
      </c>
      <c r="E20" s="11">
        <v>32218.13</v>
      </c>
      <c r="F20" s="11">
        <f>392971.81/12</f>
        <v>32747.650833333333</v>
      </c>
      <c r="G20" s="12">
        <f t="shared" si="0"/>
        <v>529.52083333333212</v>
      </c>
      <c r="I20" s="14">
        <f>'[1]2016'!E20</f>
        <v>28088.083333333332</v>
      </c>
      <c r="J20" s="14">
        <f>'[1]2016'!F20</f>
        <v>31510.466666666664</v>
      </c>
      <c r="K20" s="15">
        <f t="shared" si="1"/>
        <v>4130.0466666666689</v>
      </c>
      <c r="L20" s="15">
        <f t="shared" si="1"/>
        <v>1237.1841666666696</v>
      </c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3" customFormat="1" ht="26.4">
      <c r="A21" s="4"/>
      <c r="B21" s="32"/>
      <c r="C21" s="4" t="s">
        <v>34</v>
      </c>
      <c r="D21" s="7" t="s">
        <v>17</v>
      </c>
      <c r="E21" s="11">
        <v>19996.2</v>
      </c>
      <c r="F21" s="11"/>
      <c r="G21" s="12"/>
      <c r="I21" s="14"/>
      <c r="J21" s="14"/>
      <c r="K21" s="15"/>
      <c r="L21" s="15"/>
      <c r="M21" s="16"/>
      <c r="N21" s="16"/>
      <c r="O21" s="16"/>
      <c r="P21" s="16"/>
      <c r="Q21" s="16"/>
      <c r="R21" s="16"/>
      <c r="S21" s="16"/>
      <c r="T21" s="16"/>
      <c r="U21" s="16"/>
    </row>
    <row r="22" spans="1:21" s="13" customFormat="1" ht="25.5" customHeight="1">
      <c r="A22" s="4">
        <f>A20+1</f>
        <v>10</v>
      </c>
      <c r="B22" s="33" t="s">
        <v>35</v>
      </c>
      <c r="C22" s="4" t="s">
        <v>36</v>
      </c>
      <c r="D22" s="6" t="s">
        <v>9</v>
      </c>
      <c r="E22" s="11">
        <v>34806.04</v>
      </c>
      <c r="F22" s="11">
        <f>406662.02/12</f>
        <v>33888.501666666671</v>
      </c>
      <c r="G22" s="12">
        <f t="shared" si="0"/>
        <v>-917.53833333333023</v>
      </c>
      <c r="I22" s="14">
        <f>'[1]2016'!E21</f>
        <v>30619.391666666666</v>
      </c>
      <c r="J22" s="14">
        <f>'[1]2016'!F21</f>
        <v>32224.366666666669</v>
      </c>
      <c r="K22" s="15">
        <f t="shared" si="1"/>
        <v>4186.6483333333344</v>
      </c>
      <c r="L22" s="15">
        <f t="shared" si="1"/>
        <v>1664.135000000002</v>
      </c>
      <c r="M22" s="16"/>
      <c r="N22" s="16"/>
      <c r="O22" s="16"/>
      <c r="P22" s="16"/>
      <c r="Q22" s="16"/>
      <c r="R22" s="16"/>
      <c r="S22" s="16"/>
      <c r="T22" s="16"/>
      <c r="U22" s="16"/>
    </row>
    <row r="23" spans="1:21" s="13" customFormat="1" ht="24" customHeight="1">
      <c r="A23" s="23">
        <f>A22+1</f>
        <v>11</v>
      </c>
      <c r="B23" s="24" t="s">
        <v>37</v>
      </c>
      <c r="C23" s="4" t="s">
        <v>38</v>
      </c>
      <c r="D23" s="6" t="s">
        <v>9</v>
      </c>
      <c r="E23" s="11">
        <v>39675.39</v>
      </c>
      <c r="F23" s="11">
        <f>536673.69/12</f>
        <v>44722.807499999995</v>
      </c>
      <c r="G23" s="12">
        <f t="shared" si="0"/>
        <v>5047.4174999999959</v>
      </c>
      <c r="I23" s="14">
        <f>'[1]2016'!E22</f>
        <v>41391.383333333331</v>
      </c>
      <c r="J23" s="14">
        <f>'[1]2016'!F22</f>
        <v>44429.983333333337</v>
      </c>
      <c r="K23" s="15">
        <f t="shared" si="1"/>
        <v>-1715.993333333332</v>
      </c>
      <c r="L23" s="15">
        <f t="shared" si="1"/>
        <v>292.82416666665813</v>
      </c>
      <c r="M23" s="16"/>
      <c r="N23" s="16"/>
      <c r="O23" s="16"/>
      <c r="P23" s="16"/>
      <c r="Q23" s="16"/>
      <c r="R23" s="16"/>
      <c r="S23" s="16"/>
      <c r="T23" s="16"/>
      <c r="U23" s="16"/>
    </row>
    <row r="24" spans="1:21" s="13" customFormat="1" ht="24" customHeight="1">
      <c r="A24" s="26"/>
      <c r="B24" s="27"/>
      <c r="C24" s="4" t="s">
        <v>39</v>
      </c>
      <c r="D24" s="7" t="s">
        <v>15</v>
      </c>
      <c r="E24" s="11">
        <v>34268.83</v>
      </c>
      <c r="F24" s="11">
        <f>395179.6/12</f>
        <v>32931.633333333331</v>
      </c>
      <c r="G24" s="12">
        <f t="shared" si="0"/>
        <v>-1337.1966666666704</v>
      </c>
      <c r="I24" s="14">
        <f>'[1]2016'!E23</f>
        <v>30707.791666666668</v>
      </c>
      <c r="J24" s="14">
        <f>'[1]2016'!F23</f>
        <v>33366.541666666664</v>
      </c>
      <c r="K24" s="15">
        <f t="shared" si="1"/>
        <v>3561.0383333333339</v>
      </c>
      <c r="L24" s="15">
        <f t="shared" si="1"/>
        <v>-434.90833333333285</v>
      </c>
      <c r="M24" s="16"/>
      <c r="N24" s="16"/>
      <c r="O24" s="16"/>
      <c r="P24" s="16"/>
      <c r="Q24" s="16"/>
      <c r="R24" s="16"/>
      <c r="S24" s="16"/>
      <c r="T24" s="16"/>
      <c r="U24" s="16"/>
    </row>
    <row r="25" spans="1:21" s="13" customFormat="1" ht="24" customHeight="1">
      <c r="A25" s="28"/>
      <c r="B25" s="29"/>
      <c r="C25" s="4" t="s">
        <v>40</v>
      </c>
      <c r="D25" s="7" t="s">
        <v>17</v>
      </c>
      <c r="E25" s="34">
        <v>27386.75</v>
      </c>
      <c r="F25" s="34">
        <f>292738.83/12</f>
        <v>24394.9025</v>
      </c>
      <c r="G25" s="12">
        <f t="shared" si="0"/>
        <v>-2991.8474999999999</v>
      </c>
      <c r="I25" s="14">
        <f>'[1]2016'!E24</f>
        <v>22912.474999999999</v>
      </c>
      <c r="J25" s="14">
        <f>'[1]2016'!F24</f>
        <v>22912.474999999999</v>
      </c>
      <c r="K25" s="15">
        <f t="shared" si="1"/>
        <v>4474.2750000000015</v>
      </c>
      <c r="L25" s="15">
        <f t="shared" si="1"/>
        <v>1482.4275000000016</v>
      </c>
      <c r="M25" s="16"/>
      <c r="N25" s="16"/>
      <c r="O25" s="16"/>
      <c r="P25" s="16"/>
      <c r="Q25" s="16"/>
      <c r="R25" s="16"/>
      <c r="S25" s="16"/>
      <c r="T25" s="16"/>
      <c r="U25" s="16"/>
    </row>
    <row r="26" spans="1:21" s="13" customFormat="1" ht="34.5" customHeight="1">
      <c r="A26" s="4">
        <f>A23+1</f>
        <v>12</v>
      </c>
      <c r="B26" s="33" t="s">
        <v>41</v>
      </c>
      <c r="C26" s="4" t="s">
        <v>42</v>
      </c>
      <c r="D26" s="6" t="s">
        <v>9</v>
      </c>
      <c r="E26" s="11">
        <v>29069.23</v>
      </c>
      <c r="F26" s="11">
        <f>357497.05/12</f>
        <v>29791.420833333334</v>
      </c>
      <c r="G26" s="12">
        <f t="shared" si="0"/>
        <v>722.19083333333401</v>
      </c>
      <c r="I26" s="14">
        <f>'[1]2016'!E25</f>
        <v>30263.016666666666</v>
      </c>
      <c r="J26" s="14">
        <f>'[1]2016'!F25</f>
        <v>31960.391666666666</v>
      </c>
      <c r="K26" s="15">
        <f t="shared" si="1"/>
        <v>-1193.7866666666669</v>
      </c>
      <c r="L26" s="15">
        <f t="shared" si="1"/>
        <v>-2168.9708333333328</v>
      </c>
      <c r="M26" s="16"/>
      <c r="N26" s="16"/>
      <c r="O26" s="16"/>
      <c r="P26" s="16"/>
      <c r="Q26" s="16"/>
      <c r="R26" s="16"/>
      <c r="S26" s="16"/>
      <c r="T26" s="16"/>
      <c r="U26" s="16"/>
    </row>
    <row r="27" spans="1:21" s="13" customFormat="1">
      <c r="A27" s="4">
        <f>A26+1</f>
        <v>13</v>
      </c>
      <c r="B27" s="10" t="s">
        <v>43</v>
      </c>
      <c r="C27" s="4" t="s">
        <v>44</v>
      </c>
      <c r="D27" s="6" t="s">
        <v>9</v>
      </c>
      <c r="E27" s="11">
        <v>30629.200000000001</v>
      </c>
      <c r="F27" s="11">
        <f>358011.77/12</f>
        <v>29834.314166666667</v>
      </c>
      <c r="G27" s="12">
        <f t="shared" si="0"/>
        <v>-794.88583333333372</v>
      </c>
      <c r="I27" s="14">
        <f>'[1]2016'!E26</f>
        <v>30233.216666666664</v>
      </c>
      <c r="J27" s="14">
        <f>'[1]2016'!F26</f>
        <v>33695.60833333333</v>
      </c>
      <c r="K27" s="15">
        <f t="shared" si="1"/>
        <v>395.98333333333721</v>
      </c>
      <c r="L27" s="15">
        <f t="shared" si="1"/>
        <v>-3861.2941666666629</v>
      </c>
      <c r="M27" s="16"/>
      <c r="N27" s="16"/>
      <c r="O27" s="16"/>
      <c r="P27" s="16"/>
      <c r="Q27" s="16"/>
      <c r="R27" s="16"/>
      <c r="S27" s="16"/>
      <c r="T27" s="16"/>
      <c r="U27" s="16"/>
    </row>
    <row r="28" spans="1:21" s="13" customFormat="1">
      <c r="A28" s="4">
        <f>A27+1</f>
        <v>14</v>
      </c>
      <c r="B28" s="10" t="s">
        <v>45</v>
      </c>
      <c r="C28" s="4" t="s">
        <v>46</v>
      </c>
      <c r="D28" s="6" t="s">
        <v>9</v>
      </c>
      <c r="E28" s="11">
        <v>32152.240000000002</v>
      </c>
      <c r="F28" s="11">
        <f>396993.75/12</f>
        <v>33082.8125</v>
      </c>
      <c r="G28" s="12">
        <f t="shared" si="0"/>
        <v>930.5724999999984</v>
      </c>
      <c r="I28" s="14">
        <f>'[1]2016'!E27</f>
        <v>29944.758333333331</v>
      </c>
      <c r="J28" s="14">
        <f>'[1]2016'!F27</f>
        <v>31848.341666666664</v>
      </c>
      <c r="K28" s="15">
        <f t="shared" si="1"/>
        <v>2207.4816666666702</v>
      </c>
      <c r="L28" s="15">
        <f t="shared" si="1"/>
        <v>1234.4708333333365</v>
      </c>
      <c r="M28" s="16"/>
      <c r="N28" s="16"/>
      <c r="O28" s="16"/>
      <c r="P28" s="16"/>
      <c r="Q28" s="16"/>
      <c r="R28" s="16"/>
      <c r="S28" s="16"/>
      <c r="T28" s="16"/>
      <c r="U28" s="16"/>
    </row>
    <row r="29" spans="1:21" s="13" customFormat="1">
      <c r="A29" s="23">
        <f>A28+1</f>
        <v>15</v>
      </c>
      <c r="B29" s="31" t="s">
        <v>47</v>
      </c>
      <c r="C29" s="4" t="s">
        <v>48</v>
      </c>
      <c r="D29" s="6" t="s">
        <v>9</v>
      </c>
      <c r="E29" s="11">
        <v>34381.24</v>
      </c>
      <c r="F29" s="11">
        <f>431792.85/12</f>
        <v>35982.737499999996</v>
      </c>
      <c r="G29" s="12">
        <f t="shared" si="0"/>
        <v>1601.4974999999977</v>
      </c>
      <c r="I29" s="14">
        <f>'[1]2016'!E28</f>
        <v>31429.633333333331</v>
      </c>
      <c r="J29" s="14">
        <f>'[1]2016'!F28</f>
        <v>35473.76666666667</v>
      </c>
      <c r="K29" s="15">
        <f t="shared" si="1"/>
        <v>2951.6066666666666</v>
      </c>
      <c r="L29" s="15">
        <f t="shared" si="1"/>
        <v>508.97083333332557</v>
      </c>
      <c r="M29" s="16"/>
      <c r="N29" s="16"/>
      <c r="O29" s="16"/>
      <c r="P29" s="16"/>
      <c r="Q29" s="16"/>
      <c r="R29" s="16"/>
      <c r="S29" s="16"/>
      <c r="T29" s="16"/>
      <c r="U29" s="16"/>
    </row>
    <row r="30" spans="1:21" s="13" customFormat="1" ht="26.4">
      <c r="A30" s="28"/>
      <c r="B30" s="32"/>
      <c r="C30" s="4" t="s">
        <v>49</v>
      </c>
      <c r="D30" s="7" t="s">
        <v>17</v>
      </c>
      <c r="E30" s="11">
        <v>23823.37</v>
      </c>
      <c r="F30" s="11">
        <f>258225.64/12</f>
        <v>21518.803333333333</v>
      </c>
      <c r="G30" s="12">
        <f t="shared" si="0"/>
        <v>-2304.5666666666657</v>
      </c>
      <c r="I30" s="14">
        <f>'[1]2016'!E29</f>
        <v>18957.591666666667</v>
      </c>
      <c r="J30" s="14">
        <f>'[1]2016'!F29</f>
        <v>18957.591666666667</v>
      </c>
      <c r="K30" s="15">
        <f t="shared" si="1"/>
        <v>4865.7783333333318</v>
      </c>
      <c r="L30" s="15">
        <f t="shared" si="1"/>
        <v>2561.2116666666661</v>
      </c>
      <c r="M30" s="16"/>
      <c r="N30" s="16"/>
      <c r="O30" s="16"/>
      <c r="P30" s="16"/>
      <c r="Q30" s="16"/>
      <c r="R30" s="16"/>
      <c r="S30" s="16"/>
      <c r="T30" s="16"/>
      <c r="U30" s="16"/>
    </row>
    <row r="31" spans="1:21" s="13" customFormat="1">
      <c r="A31" s="23">
        <f>A29+1</f>
        <v>16</v>
      </c>
      <c r="B31" s="31" t="s">
        <v>50</v>
      </c>
      <c r="C31" s="4" t="s">
        <v>51</v>
      </c>
      <c r="D31" s="6" t="s">
        <v>9</v>
      </c>
      <c r="E31" s="11">
        <v>38630.870000000003</v>
      </c>
      <c r="F31" s="11">
        <f>442600.75/12</f>
        <v>36883.395833333336</v>
      </c>
      <c r="G31" s="12">
        <f t="shared" si="0"/>
        <v>-1747.4741666666669</v>
      </c>
      <c r="I31" s="14">
        <f>'[1]2016'!E30</f>
        <v>33107.65</v>
      </c>
      <c r="J31" s="14">
        <f>'[1]2016'!F30</f>
        <v>36178.616666666669</v>
      </c>
      <c r="K31" s="15">
        <f t="shared" si="1"/>
        <v>5523.2200000000012</v>
      </c>
      <c r="L31" s="15">
        <f t="shared" si="1"/>
        <v>704.77916666666715</v>
      </c>
      <c r="M31" s="16"/>
      <c r="N31" s="16"/>
      <c r="O31" s="16"/>
      <c r="P31" s="16"/>
      <c r="Q31" s="16"/>
      <c r="R31" s="16"/>
      <c r="S31" s="16"/>
      <c r="T31" s="16"/>
      <c r="U31" s="16"/>
    </row>
    <row r="32" spans="1:21" s="13" customFormat="1" ht="26.4">
      <c r="A32" s="28"/>
      <c r="B32" s="32"/>
      <c r="C32" s="4" t="s">
        <v>52</v>
      </c>
      <c r="D32" s="7" t="s">
        <v>17</v>
      </c>
      <c r="E32" s="11">
        <v>27837.54</v>
      </c>
      <c r="F32" s="11">
        <f>290475.45/12</f>
        <v>24206.287500000002</v>
      </c>
      <c r="G32" s="12">
        <f t="shared" si="0"/>
        <v>-3631.2524999999987</v>
      </c>
      <c r="I32" s="14">
        <f>'[1]2016'!E31</f>
        <v>22447.024999999998</v>
      </c>
      <c r="J32" s="14">
        <f>'[1]2016'!F31</f>
        <v>22447.024999999998</v>
      </c>
      <c r="K32" s="15">
        <f t="shared" si="1"/>
        <v>5390.5150000000031</v>
      </c>
      <c r="L32" s="15">
        <f t="shared" si="1"/>
        <v>1759.2625000000044</v>
      </c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3" customFormat="1">
      <c r="A33" s="4">
        <f>A31+1</f>
        <v>17</v>
      </c>
      <c r="B33" s="10" t="s">
        <v>53</v>
      </c>
      <c r="C33" s="4" t="s">
        <v>54</v>
      </c>
      <c r="D33" s="6" t="s">
        <v>9</v>
      </c>
      <c r="E33" s="11">
        <v>29156.55</v>
      </c>
      <c r="F33" s="11">
        <f>371653.23/12</f>
        <v>30971.102499999997</v>
      </c>
      <c r="G33" s="12">
        <f t="shared" si="0"/>
        <v>1814.552499999998</v>
      </c>
      <c r="I33" s="14">
        <f>'[1]2016'!E32</f>
        <v>28952.491666666669</v>
      </c>
      <c r="J33" s="14">
        <f>'[1]2016'!F32</f>
        <v>30868.216666666664</v>
      </c>
      <c r="K33" s="15">
        <f t="shared" si="1"/>
        <v>204.05833333333067</v>
      </c>
      <c r="L33" s="15">
        <f t="shared" si="1"/>
        <v>102.88583333333372</v>
      </c>
      <c r="M33" s="16"/>
      <c r="N33" s="16"/>
      <c r="O33" s="16"/>
      <c r="P33" s="16"/>
      <c r="Q33" s="16"/>
      <c r="R33" s="16"/>
      <c r="S33" s="16"/>
      <c r="T33" s="16"/>
      <c r="U33" s="16"/>
    </row>
    <row r="34" spans="1:21" s="13" customFormat="1">
      <c r="A34" s="4">
        <f>A33+1</f>
        <v>18</v>
      </c>
      <c r="B34" s="10" t="s">
        <v>55</v>
      </c>
      <c r="C34" s="4" t="s">
        <v>56</v>
      </c>
      <c r="D34" s="6" t="s">
        <v>9</v>
      </c>
      <c r="E34" s="11">
        <v>33308.65</v>
      </c>
      <c r="F34" s="11">
        <f>427655.74/12</f>
        <v>35637.978333333333</v>
      </c>
      <c r="G34" s="12">
        <f t="shared" si="0"/>
        <v>2329.3283333333311</v>
      </c>
      <c r="I34" s="14">
        <f>'[1]2016'!E33</f>
        <v>33197.75</v>
      </c>
      <c r="J34" s="14">
        <f>'[1]2016'!F33</f>
        <v>35245.666666666664</v>
      </c>
      <c r="K34" s="15">
        <f t="shared" si="1"/>
        <v>110.90000000000146</v>
      </c>
      <c r="L34" s="15">
        <f t="shared" si="1"/>
        <v>392.31166666666832</v>
      </c>
      <c r="M34" s="16"/>
      <c r="N34" s="16"/>
      <c r="O34" s="16"/>
      <c r="P34" s="16"/>
      <c r="Q34" s="16"/>
      <c r="R34" s="16"/>
      <c r="S34" s="16"/>
      <c r="T34" s="16"/>
      <c r="U34" s="16"/>
    </row>
    <row r="35" spans="1:21" s="13" customFormat="1">
      <c r="A35" s="4">
        <f>A34+1</f>
        <v>19</v>
      </c>
      <c r="B35" s="10" t="s">
        <v>57</v>
      </c>
      <c r="C35" s="4" t="s">
        <v>58</v>
      </c>
      <c r="D35" s="6" t="s">
        <v>9</v>
      </c>
      <c r="E35" s="11">
        <v>30309.69</v>
      </c>
      <c r="F35" s="11">
        <f>386129.82/12</f>
        <v>32177.485000000001</v>
      </c>
      <c r="G35" s="12">
        <f t="shared" si="0"/>
        <v>1867.7950000000019</v>
      </c>
      <c r="I35" s="14">
        <f>'[1]2016'!E34</f>
        <v>32124.308333333334</v>
      </c>
      <c r="J35" s="14">
        <f>'[1]2016'!F34</f>
        <v>35157.716666666667</v>
      </c>
      <c r="K35" s="15">
        <f t="shared" si="1"/>
        <v>-1814.6183333333356</v>
      </c>
      <c r="L35" s="15">
        <f t="shared" si="1"/>
        <v>-2980.2316666666666</v>
      </c>
      <c r="M35" s="16"/>
      <c r="N35" s="16"/>
      <c r="O35" s="16"/>
      <c r="P35" s="16"/>
      <c r="Q35" s="16"/>
      <c r="R35" s="16"/>
      <c r="S35" s="16"/>
      <c r="T35" s="16"/>
      <c r="U35" s="16"/>
    </row>
    <row r="36" spans="1:21" s="13" customFormat="1" ht="20.25" customHeight="1">
      <c r="A36" s="23">
        <f>A35+1</f>
        <v>20</v>
      </c>
      <c r="B36" s="24" t="s">
        <v>59</v>
      </c>
      <c r="C36" s="4" t="s">
        <v>60</v>
      </c>
      <c r="D36" s="6" t="s">
        <v>9</v>
      </c>
      <c r="E36" s="11">
        <v>34913.730000000003</v>
      </c>
      <c r="F36" s="11">
        <f>417143.4/12</f>
        <v>34761.950000000004</v>
      </c>
      <c r="G36" s="12">
        <f t="shared" si="0"/>
        <v>-151.77999999999884</v>
      </c>
      <c r="I36" s="14">
        <f>'[1]2016'!E35</f>
        <v>32224.45</v>
      </c>
      <c r="J36" s="14">
        <f>'[1]2016'!F35</f>
        <v>32885.241666666669</v>
      </c>
      <c r="K36" s="15">
        <f t="shared" si="1"/>
        <v>2689.2800000000025</v>
      </c>
      <c r="L36" s="15">
        <f t="shared" si="1"/>
        <v>1876.7083333333358</v>
      </c>
      <c r="M36" s="16"/>
      <c r="N36" s="16"/>
      <c r="O36" s="16"/>
      <c r="P36" s="16"/>
      <c r="Q36" s="16"/>
      <c r="R36" s="16"/>
      <c r="S36" s="16"/>
      <c r="T36" s="16"/>
      <c r="U36" s="16"/>
    </row>
    <row r="37" spans="1:21" s="13" customFormat="1" ht="26.25" customHeight="1">
      <c r="A37" s="26"/>
      <c r="B37" s="27"/>
      <c r="C37" s="4" t="s">
        <v>61</v>
      </c>
      <c r="D37" s="7" t="s">
        <v>17</v>
      </c>
      <c r="E37" s="11">
        <v>9533.0300000000007</v>
      </c>
      <c r="F37" s="11">
        <f>271684.54/12</f>
        <v>22640.37833333333</v>
      </c>
      <c r="G37" s="12">
        <f t="shared" si="0"/>
        <v>13107.34833333333</v>
      </c>
      <c r="I37" s="14">
        <f>'[1]2016'!E36</f>
        <v>25321.908333333336</v>
      </c>
      <c r="J37" s="14">
        <f>'[1]2016'!F36</f>
        <v>25321.908333333336</v>
      </c>
      <c r="K37" s="15">
        <f t="shared" si="1"/>
        <v>-15788.878333333336</v>
      </c>
      <c r="L37" s="15">
        <f t="shared" si="1"/>
        <v>-2681.5300000000061</v>
      </c>
      <c r="M37" s="16"/>
      <c r="N37" s="16"/>
      <c r="O37" s="16"/>
      <c r="P37" s="16"/>
      <c r="Q37" s="16"/>
      <c r="R37" s="16"/>
      <c r="S37" s="16"/>
      <c r="T37" s="16"/>
      <c r="U37" s="16"/>
    </row>
    <row r="38" spans="1:21" s="13" customFormat="1" ht="26.25" customHeight="1">
      <c r="A38" s="28"/>
      <c r="B38" s="29"/>
      <c r="C38" s="4" t="s">
        <v>62</v>
      </c>
      <c r="D38" s="7" t="s">
        <v>15</v>
      </c>
      <c r="E38" s="11">
        <v>27714.27</v>
      </c>
      <c r="F38" s="11">
        <f>126494.05/12</f>
        <v>10541.170833333334</v>
      </c>
      <c r="G38" s="12">
        <f t="shared" si="0"/>
        <v>-17173.099166666667</v>
      </c>
      <c r="I38" s="14">
        <f>'[1]2016'!E37</f>
        <v>20422.2</v>
      </c>
      <c r="J38" s="14">
        <f>'[1]2016'!F37</f>
        <v>20422.2</v>
      </c>
      <c r="K38" s="15">
        <f t="shared" si="1"/>
        <v>7292.07</v>
      </c>
      <c r="L38" s="15">
        <f t="shared" si="1"/>
        <v>-9881.0291666666672</v>
      </c>
      <c r="M38" s="16"/>
      <c r="N38" s="16"/>
      <c r="O38" s="16"/>
      <c r="P38" s="16"/>
      <c r="Q38" s="16"/>
      <c r="R38" s="16"/>
      <c r="S38" s="16"/>
      <c r="T38" s="16"/>
      <c r="U38" s="16"/>
    </row>
    <row r="39" spans="1:21" s="13" customFormat="1">
      <c r="A39" s="4">
        <f>A36+1</f>
        <v>21</v>
      </c>
      <c r="B39" s="10" t="s">
        <v>63</v>
      </c>
      <c r="C39" s="4" t="s">
        <v>64</v>
      </c>
      <c r="D39" s="6" t="s">
        <v>9</v>
      </c>
      <c r="E39" s="11">
        <v>29307.39</v>
      </c>
      <c r="F39" s="11">
        <f>358290.24/12</f>
        <v>29857.52</v>
      </c>
      <c r="G39" s="12">
        <f>F39-E39</f>
        <v>550.13000000000102</v>
      </c>
      <c r="I39" s="14">
        <f>'[1]2016'!E38</f>
        <v>27372.058333333334</v>
      </c>
      <c r="J39" s="14">
        <f>'[1]2016'!F38</f>
        <v>30299.325000000001</v>
      </c>
      <c r="K39" s="15">
        <f t="shared" si="1"/>
        <v>1935.3316666666651</v>
      </c>
      <c r="L39" s="15">
        <f t="shared" si="1"/>
        <v>-441.80500000000029</v>
      </c>
      <c r="M39" s="16"/>
      <c r="N39" s="16"/>
      <c r="O39" s="16"/>
      <c r="P39" s="16"/>
      <c r="Q39" s="16"/>
      <c r="R39" s="16"/>
      <c r="S39" s="16"/>
      <c r="T39" s="16"/>
      <c r="U39" s="16"/>
    </row>
    <row r="40" spans="1:21" s="13" customFormat="1">
      <c r="A40" s="4">
        <f>A39+1</f>
        <v>22</v>
      </c>
      <c r="B40" s="10" t="s">
        <v>65</v>
      </c>
      <c r="C40" s="4" t="s">
        <v>66</v>
      </c>
      <c r="D40" s="6" t="s">
        <v>9</v>
      </c>
      <c r="E40" s="11">
        <v>28725.35</v>
      </c>
      <c r="F40" s="11">
        <f>429808.61/12</f>
        <v>35817.384166666663</v>
      </c>
      <c r="G40" s="12">
        <f>F40-E40</f>
        <v>7092.0341666666645</v>
      </c>
      <c r="I40" s="14">
        <f>'[1]2016'!E39</f>
        <v>29003.408333333336</v>
      </c>
      <c r="J40" s="14">
        <f>'[1]2016'!F39</f>
        <v>35628.316666666666</v>
      </c>
      <c r="K40" s="15">
        <f t="shared" si="1"/>
        <v>-278.05833333333794</v>
      </c>
      <c r="L40" s="15">
        <f t="shared" si="1"/>
        <v>189.06749999999738</v>
      </c>
      <c r="M40" s="16"/>
      <c r="N40" s="16"/>
      <c r="O40" s="16"/>
      <c r="P40" s="16"/>
      <c r="Q40" s="16"/>
      <c r="R40" s="16"/>
      <c r="S40" s="16"/>
      <c r="T40" s="16"/>
      <c r="U40" s="16"/>
    </row>
    <row r="41" spans="1:21" s="13" customFormat="1">
      <c r="A41" s="4"/>
      <c r="B41" s="10"/>
      <c r="C41" s="4"/>
      <c r="D41" s="6"/>
      <c r="E41" s="11"/>
      <c r="F41" s="11"/>
      <c r="G41" s="12"/>
      <c r="I41" s="14"/>
      <c r="J41" s="14"/>
      <c r="K41" s="15"/>
      <c r="L41" s="15"/>
      <c r="M41" s="16"/>
      <c r="N41" s="16"/>
      <c r="O41" s="16"/>
      <c r="P41" s="16"/>
      <c r="Q41" s="16"/>
      <c r="R41" s="16"/>
      <c r="S41" s="16"/>
      <c r="T41" s="16"/>
      <c r="U41" s="16"/>
    </row>
    <row r="42" spans="1:21">
      <c r="B42" s="35"/>
      <c r="E42" s="36"/>
      <c r="F42" s="36"/>
    </row>
    <row r="43" spans="1:21">
      <c r="B43" s="37" t="s">
        <v>67</v>
      </c>
      <c r="E43" s="36"/>
      <c r="F43" s="36"/>
    </row>
    <row r="44" spans="1:21">
      <c r="B44" s="38"/>
      <c r="E44" s="36"/>
      <c r="F44" s="36">
        <f>SUM(F6:F43)</f>
        <v>1168169.049166667</v>
      </c>
    </row>
    <row r="45" spans="1:21">
      <c r="B45" s="38"/>
      <c r="E45" s="36"/>
      <c r="F45" s="36">
        <f>(9539961+3912344)/12</f>
        <v>1121025.4166666667</v>
      </c>
    </row>
    <row r="46" spans="1:21">
      <c r="B46" s="38"/>
      <c r="E46" s="36"/>
      <c r="F46" s="36">
        <f>F44-F45</f>
        <v>47143.632500000298</v>
      </c>
    </row>
    <row r="47" spans="1:21">
      <c r="B47" s="38"/>
      <c r="E47" s="36"/>
      <c r="F47" s="36"/>
    </row>
    <row r="48" spans="1:21">
      <c r="B48" s="38"/>
      <c r="E48" s="36"/>
      <c r="F48" s="36"/>
    </row>
    <row r="49" spans="2:6">
      <c r="B49" s="38"/>
      <c r="E49" s="36"/>
      <c r="F49" s="36"/>
    </row>
    <row r="50" spans="2:6">
      <c r="B50" s="38"/>
      <c r="E50" s="36"/>
      <c r="F50" s="36"/>
    </row>
    <row r="51" spans="2:6">
      <c r="B51" s="38"/>
      <c r="E51" s="36"/>
      <c r="F51" s="36"/>
    </row>
    <row r="52" spans="2:6">
      <c r="B52" s="38"/>
      <c r="E52" s="36"/>
      <c r="F52" s="36"/>
    </row>
    <row r="53" spans="2:6">
      <c r="B53" s="38"/>
      <c r="E53" s="36"/>
      <c r="F53" s="36"/>
    </row>
    <row r="54" spans="2:6">
      <c r="B54" s="38"/>
      <c r="E54" s="36"/>
      <c r="F54" s="36"/>
    </row>
    <row r="55" spans="2:6">
      <c r="B55" s="39"/>
      <c r="E55" s="36"/>
      <c r="F55" s="36"/>
    </row>
    <row r="56" spans="2:6">
      <c r="E56" s="36"/>
      <c r="F56" s="36"/>
    </row>
    <row r="57" spans="2:6">
      <c r="E57" s="36"/>
      <c r="F57" s="36"/>
    </row>
    <row r="58" spans="2:6">
      <c r="E58" s="36"/>
      <c r="F58" s="36"/>
    </row>
    <row r="59" spans="2:6">
      <c r="E59" s="36"/>
      <c r="F59" s="36"/>
    </row>
    <row r="60" spans="2:6">
      <c r="E60" s="36"/>
      <c r="F60" s="36"/>
    </row>
  </sheetData>
  <mergeCells count="20">
    <mergeCell ref="A29:A30"/>
    <mergeCell ref="B29:B30"/>
    <mergeCell ref="A31:A32"/>
    <mergeCell ref="B31:B32"/>
    <mergeCell ref="A36:A38"/>
    <mergeCell ref="B36:B38"/>
    <mergeCell ref="A16:A17"/>
    <mergeCell ref="B16:B17"/>
    <mergeCell ref="A18:A19"/>
    <mergeCell ref="B18:B19"/>
    <mergeCell ref="B20:B21"/>
    <mergeCell ref="A23:A25"/>
    <mergeCell ref="B23:B25"/>
    <mergeCell ref="B2:F2"/>
    <mergeCell ref="A8:A10"/>
    <mergeCell ref="B8:B10"/>
    <mergeCell ref="A11:A12"/>
    <mergeCell ref="B11:B12"/>
    <mergeCell ref="A14:A15"/>
    <mergeCell ref="B14:B15"/>
  </mergeCells>
  <pageMargins left="0.22" right="0.21" top="0.34" bottom="0.18" header="0.18" footer="0.18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econom4_user</dc:creator>
  <cp:lastModifiedBy>econom4_user</cp:lastModifiedBy>
  <dcterms:created xsi:type="dcterms:W3CDTF">2019-01-30T08:08:07Z</dcterms:created>
  <dcterms:modified xsi:type="dcterms:W3CDTF">2019-01-30T08:08:47Z</dcterms:modified>
</cp:coreProperties>
</file>